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<sst xmlns="http://schemas.openxmlformats.org/spreadsheetml/2006/main" count="38" uniqueCount="38">
  <si>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</si>
  <si>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</si>
  <si>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</si>
  <si>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</si>
  <si>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</si>
  <si>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</si>
  <si>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</si>
  <si>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</si>
  <si>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</si>
  <si>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</si>
  <si>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</si>
  <si>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</si>
  <si>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</si>
  <si>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</si>
  <si>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</si>
  <si>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</si>
  <si>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</si>
  <si>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</si>
  <si>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</si>
  <si>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</si>
  <si>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</si>
  <si>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</si>
  <si>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</si>
  <si>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</si>
  <si>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</si>
  <si>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</si>
  <si>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</si>
  <si>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</si>
  <si>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4172,00 - ремонт трубопровода канализации и  ГВС (кв.2, подвал).</t>
  </si>
  <si>
    <t>1652,00 - емонт трубопровода ГВС (подвал).</t>
  </si>
  <si>
    <t>18276,00 - ремонт трубопровода канализации (подвал).                                                                                       75463,00 - ремонт кровли (кв.58,59,60).</t>
  </si>
  <si>
    <t>820,00 - замена автомат. выключателя.</t>
  </si>
  <si>
    <t>1213,00 - ремонт трубопровода ливневой канализации (1 подъезд кв.13).</t>
  </si>
  <si>
    <t>11429,00 - замена задвижки д-80 мм (теплоузел).</t>
  </si>
  <si>
    <t>2442,00 - ремонт трубопровода канализации (подвал).                                                                                3281,00 - ремонт трубопровода канализации (подвал)</t>
  </si>
  <si>
    <t>81893,00 - изготовление и установка ограждения.</t>
  </si>
  <si>
    <t>5793,00 - ремонт поэтажного электрощитка со сменой автоматов  (кв. 99,100).</t>
  </si>
  <si>
    <t xml:space="preserve">7395,00 - ремонт трубопровода ливневой канализации (кв. 133, подвал).                                            1658,00 - ремонт трубопровода  канализации (кв. 105, подвал).                                                                   455,00 - ремонт трубопровода ливневой канализации (кв. 37).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</si>
</sst>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2121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д.56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7108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356543.9</v>
      </c>
    </row>
    <row r="11" spans="1:5" ht="31.5">
      <c r="A11" s="3">
        <v>1</v>
      </c>
      <c r="B11" s="9" t="s">
        <v>4</v>
      </c>
      <c r="C11" s="5">
        <f>VLOOKUP(A1,'[1]2021'!$A$1:$AH$101,5,0)</f>
        <v>16882.63</v>
      </c>
      <c r="D11" s="5">
        <f>VLOOKUP(A1,'[1]2021'!$A$1:$AH$101,18,0)</f>
        <v>4172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19189.34</v>
      </c>
      <c r="D12" s="5">
        <f>VLOOKUP(A1,'[1]2021'!$A$1:$AH$101,19,0)</f>
        <v>1652</v>
      </c>
      <c r="E12" s="7" t="s">
        <v>29</v>
      </c>
    </row>
    <row r="13" spans="1:5" ht="47.25">
      <c r="A13" s="3">
        <v>3</v>
      </c>
      <c r="B13" s="9" t="s">
        <v>6</v>
      </c>
      <c r="C13" s="5">
        <f>VLOOKUP(A1,'[1]2021'!$A$1:$AH$101,7,0)</f>
        <v>18184.27</v>
      </c>
      <c r="D13" s="5">
        <f>VLOOKUP(A1,'[1]2021'!$A$1:$AH$101,20,0)</f>
        <v>93739</v>
      </c>
      <c r="E13" s="7" t="s">
        <v>30</v>
      </c>
    </row>
    <row r="14" spans="1:5" ht="15.75">
      <c r="A14" s="3">
        <v>4</v>
      </c>
      <c r="B14" s="9" t="s">
        <v>7</v>
      </c>
      <c r="C14" s="5">
        <f>VLOOKUP(A1,'[1]2021'!$A$1:$AH$101,8,0)</f>
        <v>18970.75</v>
      </c>
      <c r="D14" s="5">
        <f>VLOOKUP(A1,'[1]2021'!$A$1:$AH$101,21,0)</f>
        <v>820</v>
      </c>
      <c r="E14" s="7" t="s">
        <v>31</v>
      </c>
    </row>
    <row r="15" spans="1:5" ht="31.5">
      <c r="A15" s="3">
        <v>5</v>
      </c>
      <c r="B15" s="9" t="s">
        <v>8</v>
      </c>
      <c r="C15" s="5">
        <f>VLOOKUP(A1,'[1]2021'!$A$1:$AH$101,9,0)</f>
        <v>22902.4</v>
      </c>
      <c r="D15" s="5">
        <f>VLOOKUP(A1,'[1]2021'!$A$1:$AH$101,22,0)</f>
        <v>1213</v>
      </c>
      <c r="E15" s="7" t="s">
        <v>32</v>
      </c>
    </row>
    <row r="16" spans="1:5" ht="15.75">
      <c r="A16" s="3">
        <v>6</v>
      </c>
      <c r="B16" s="9" t="s">
        <v>9</v>
      </c>
      <c r="C16" s="5">
        <f>VLOOKUP(A1,'[1]2021'!$A$1:$AH$101,10,0)</f>
        <v>18136.37</v>
      </c>
      <c r="D16" s="5">
        <f>VLOOKUP(A1,'[1]2021'!$A$1:$AH$101,23,0)</f>
        <v>0</v>
      </c>
      <c r="E16" s="7"/>
    </row>
    <row r="17" spans="1:5" ht="31.5">
      <c r="A17" s="3">
        <v>7</v>
      </c>
      <c r="B17" s="9" t="s">
        <v>10</v>
      </c>
      <c r="C17" s="5">
        <f>VLOOKUP(A1,'[1]2021'!$A$1:$AH$101,11,0)</f>
        <v>20252.87</v>
      </c>
      <c r="D17" s="5">
        <f>VLOOKUP(A1,'[1]2021'!$A$1:$AH$101,24,0)</f>
        <v>11429</v>
      </c>
      <c r="E17" s="7" t="s">
        <v>33</v>
      </c>
    </row>
    <row r="18" spans="1:5" ht="63">
      <c r="A18" s="3">
        <v>8</v>
      </c>
      <c r="B18" s="9" t="s">
        <v>11</v>
      </c>
      <c r="C18" s="5">
        <f>VLOOKUP(A1,'[1]2021'!$A$1:$AH$101,12,0)</f>
        <v>17202.260000000002</v>
      </c>
      <c r="D18" s="5">
        <f>VLOOKUP(A1,'[1]2021'!$A$1:$AH$102,25,0)</f>
        <v>5723</v>
      </c>
      <c r="E18" s="7" t="s">
        <v>34</v>
      </c>
    </row>
    <row r="19" spans="1:5" ht="31.5">
      <c r="A19" s="3">
        <v>9</v>
      </c>
      <c r="B19" s="9" t="s">
        <v>12</v>
      </c>
      <c r="C19" s="5">
        <f>VLOOKUP(A1,'[1]2021'!$A$1:$AH$101,13,0)</f>
        <v>19522.74</v>
      </c>
      <c r="D19" s="5">
        <f>VLOOKUP(A1,'[1]2021'!$A$1:$AH$101,26,0)</f>
        <v>81893</v>
      </c>
      <c r="E19" s="7" t="s">
        <v>35</v>
      </c>
    </row>
    <row r="20" spans="1:5" ht="15.75">
      <c r="A20" s="3">
        <v>10</v>
      </c>
      <c r="B20" s="9" t="s">
        <v>13</v>
      </c>
      <c r="C20" s="5">
        <f>VLOOKUP(A1,'[1]2021'!$A$1:$AH$101,14,0)</f>
        <v>20985.39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19403.23</v>
      </c>
      <c r="D21" s="5">
        <f>VLOOKUP(A1,'[1]2021'!$A$1:$AH$101,28,0)</f>
        <v>5793</v>
      </c>
      <c r="E21" s="7" t="s">
        <v>36</v>
      </c>
    </row>
    <row r="22" spans="1:5" ht="94.5">
      <c r="A22" s="3">
        <v>12</v>
      </c>
      <c r="B22" s="9" t="s">
        <v>15</v>
      </c>
      <c r="C22" s="5">
        <f>VLOOKUP(A1,'[1]2021'!$A$1:$AH$101,16,0)</f>
        <v>21231.27</v>
      </c>
      <c r="D22" s="5">
        <f>VLOOKUP(A1,'[1]2021'!$A$1:$AH$101,29,0)</f>
        <v>9508</v>
      </c>
      <c r="E22" s="7" t="s">
        <v>37</v>
      </c>
    </row>
    <row r="23" spans="1:5" ht="15.75">
      <c r="A23" s="22" t="s">
        <v>16</v>
      </c>
      <c r="B23" s="23"/>
      <c r="C23" s="6">
        <f>SUM(C11:C22)</f>
        <v>232863.52000000002</v>
      </c>
      <c r="D23" s="6">
        <f>SUM(D11:D22)</f>
        <v>215942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373465.42000000004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2022-02-09T10:27:06Z</dcterms:modified>
  <cp:category/>
  <cp:version/>
  <cp:contentType/>
  <cp:contentStatus/>
</cp:coreProperties>
</file>